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alculator" sheetId="2" state="visible" r:id="rId2"/>
    <sheet name="Funding log" sheetId="3" state="visible" r:id="rId3"/>
    <sheet name="Example (hypothetical)" sheetId="4" state="visible" r:id="rId4"/>
  </sheets>
  <definedNames/>
  <calcPr calcId="124519" fullCalcOnLoad="1"/>
</workbook>
</file>

<file path=xl/styles.xml><?xml version="1.0" encoding="utf-8"?>
<styleSheet xmlns="http://schemas.openxmlformats.org/spreadsheetml/2006/main">
  <numFmts count="8">
    <numFmt numFmtId="164" formatCode="#,##0.####"/>
    <numFmt numFmtId="165" formatCode="0.00000"/>
    <numFmt numFmtId="166" formatCode="0.##"/>
    <numFmt numFmtId="167" formatCode="0.000##"/>
    <numFmt numFmtId="168" formatCode="#,##0.##"/>
    <numFmt numFmtId="169" formatCode="#,##0.0000"/>
    <numFmt numFmtId="170" formatCode="0.00##"/>
    <numFmt numFmtId="171" formatCode="0.0000"/>
  </numFmts>
  <fonts count="4">
    <font>
      <name val="Calibri"/>
      <family val="2"/>
      <color theme="1"/>
      <sz val="11"/>
      <scheme val="minor"/>
    </font>
    <font>
      <b val="1"/>
    </font>
    <font>
      <b val="1"/>
      <sz val="13"/>
    </font>
    <font>
      <b val="1"/>
      <color rgb="00FFFFFF"/>
    </font>
  </fonts>
  <fills count="4">
    <fill>
      <patternFill/>
    </fill>
    <fill>
      <patternFill patternType="gray125"/>
    </fill>
    <fill>
      <patternFill patternType="solid">
        <fgColor rgb="00FFF2CC"/>
      </patternFill>
    </fill>
    <fill>
      <patternFill patternType="solid">
        <fgColor rgb="000D2A2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1" fillId="0" borderId="0" pivotButton="0" quotePrefix="0" xfId="0"/>
    <xf numFmtId="0" fontId="0" fillId="2" borderId="1" pivotButton="0" quotePrefix="0" xfId="0"/>
    <xf numFmtId="4" fontId="0" fillId="2" borderId="1" pivotButton="0" quotePrefix="0" xfId="0"/>
    <xf numFmtId="164" fontId="0" fillId="2" borderId="1" pivotButton="0" quotePrefix="0" xfId="0"/>
    <xf numFmtId="165" fontId="0" fillId="2" borderId="1" pivotButton="0" quotePrefix="0" xfId="0"/>
    <xf numFmtId="166" fontId="0" fillId="2" borderId="1" pivotButton="0" quotePrefix="0" xfId="0"/>
    <xf numFmtId="167" fontId="0" fillId="2" borderId="1" pivotButton="0" quotePrefix="0" xfId="0"/>
    <xf numFmtId="1" fontId="0" fillId="0" borderId="1" pivotButton="0" quotePrefix="0" xfId="0"/>
    <xf numFmtId="168" fontId="0" fillId="0" borderId="1" pivotButton="0" quotePrefix="0" xfId="0"/>
    <xf numFmtId="169" fontId="0" fillId="0" borderId="1" pivotButton="0" quotePrefix="0" xfId="0"/>
    <xf numFmtId="4" fontId="0" fillId="0" borderId="1" pivotButton="0" quotePrefix="0" xfId="0"/>
    <xf numFmtId="170" fontId="0" fillId="0" borderId="1" pivotButton="0" quotePrefix="0" xfId="0"/>
    <xf numFmtId="0" fontId="0" fillId="0" borderId="1" pivotButton="0" quotePrefix="0" xfId="0"/>
    <xf numFmtId="4" fontId="0" fillId="0" borderId="0" pivotButton="0" quotePrefix="0" xfId="0"/>
    <xf numFmtId="0" fontId="3" fillId="3" borderId="1" applyAlignment="1" pivotButton="0" quotePrefix="0" xfId="0">
      <alignment vertical="center" wrapText="1"/>
    </xf>
    <xf numFmtId="171" fontId="0" fillId="0" borderId="1"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10" customWidth="1" min="1" max="1"/>
  </cols>
  <sheetData>
    <row r="1">
      <c r="A1" s="1" t="inlineStr">
        <is>
          <t>Funding rate calculator and funding log</t>
        </is>
      </c>
    </row>
    <row r="2">
      <c r="A2" s="1" t="inlineStr">
        <is>
          <t>Educational tool, not financial advice.</t>
        </is>
      </c>
    </row>
    <row r="3">
      <c r="A3" s="2" t="inlineStr"/>
    </row>
    <row r="4">
      <c r="A4" s="1" t="inlineStr">
        <is>
          <t>How to use</t>
        </is>
      </c>
    </row>
    <row r="5">
      <c r="A5" s="2" t="inlineStr">
        <is>
          <t>1. Open the sheet "Calculator". Yellow cells are inputs, all other cells are formulas. All number cells start empty on purpose: the template does not know your position or your venue.</t>
        </is>
      </c>
    </row>
    <row r="6">
      <c r="A6" s="2" t="inlineStr">
        <is>
          <t>2. Pick Long or Short, enter the notional value of the position and, if you want the price move in USD, the entry price.</t>
        </is>
      </c>
    </row>
    <row r="7">
      <c r="A7" s="2" t="inlineStr">
        <is>
          <t>3. Enter the funding rate per interval in signed percent, the way your venue shows it, and the interval length in hours. Rate and interval differ by venue and change over time.</t>
        </is>
      </c>
    </row>
    <row r="8">
      <c r="A8" s="2" t="inlineStr">
        <is>
          <t>4. Enter the holding time and its unit (Hours or Days), and choose how payments are counted: Full intervals or Prorated. Optional: your round-trip trading fee (open plus close) in percent of the notional.</t>
        </is>
      </c>
    </row>
    <row r="9">
      <c r="A9" s="2" t="inlineStr">
        <is>
          <t>5. Real rates change at every interval. In the sheet "Funding log", enter the rate of each payment in its own row. The log adds the payments up and shows the running total.</t>
        </is>
      </c>
    </row>
    <row r="10">
      <c r="A10" s="2" t="inlineStr"/>
    </row>
    <row r="11">
      <c r="A11" s="1" t="inlineStr">
        <is>
          <t>Formulas (seen from your side: a cost is negative, an income is positive)</t>
        </is>
      </c>
    </row>
    <row r="12">
      <c r="A12" s="2" t="inlineStr">
        <is>
          <t>side = +1 for a long, -1 for a short</t>
        </is>
      </c>
    </row>
    <row r="13">
      <c r="A13" s="2" t="inlineStr">
        <is>
          <t>hold hours = holding time x 24 if the unit is Days</t>
        </is>
      </c>
    </row>
    <row r="14">
      <c r="A14" s="2" t="inlineStr">
        <is>
          <t>payments = floor(hold hours / interval hours); prorated: hold hours / interval hours</t>
        </is>
      </c>
    </row>
    <row r="15">
      <c r="A15" s="2" t="inlineStr">
        <is>
          <t>per payment = -(side x notional x rate% / 100); a long that pays at a positive rate shows a negative number</t>
        </is>
      </c>
    </row>
    <row r="16">
      <c r="A16" s="2" t="inlineStr">
        <is>
          <t>total = per payment x payments</t>
        </is>
      </c>
    </row>
    <row r="17">
      <c r="A17" s="2" t="inlineStr">
        <is>
          <t>annualized % = -(side x rate%) x 8,760 / interval hours (simple, not compounded; 8,760 = hours in a 365-day year)</t>
        </is>
      </c>
    </row>
    <row r="18">
      <c r="A18" s="2" t="inlineStr">
        <is>
          <t>price move to cover % = |total| / notional x 100; in USD: entry price x price move % / 100</t>
        </is>
      </c>
    </row>
    <row r="19">
      <c r="A19" s="2" t="inlineStr">
        <is>
          <t>per day = per payment x 24 / interval hours; per 30 days = per day x 30 (projections of one constant rate)</t>
        </is>
      </c>
    </row>
    <row r="20">
      <c r="A20" s="2" t="inlineStr">
        <is>
          <t>with the fee: price move % = max(notional x fee% / 100 - total, 0) / notional x 100</t>
        </is>
      </c>
    </row>
    <row r="21">
      <c r="A21" s="2" t="inlineStr">
        <is>
          <t>fee covered after = ceil(notional x fee% / 100 / |per payment|) payments, only if you receive funding</t>
        </is>
      </c>
    </row>
    <row r="22">
      <c r="A22" s="2" t="inlineStr">
        <is>
          <t>log: payment = -(side x notional at payment (or the notional from "Calculator") x rate of that payment / 100); cumulative = sum of all payments so far</t>
        </is>
      </c>
    </row>
    <row r="23">
      <c r="A23" s="2" t="inlineStr"/>
    </row>
    <row r="24">
      <c r="A24" s="1" t="inlineStr">
        <is>
          <t>Example values</t>
        </is>
      </c>
    </row>
    <row r="25">
      <c r="A25" s="2" t="inlineStr">
        <is>
          <t>The sheet "Example (hypothetical)" shows a hypothetical example with invented numbers, the same as the worked example on the web page: direction, notional, entry price, rate, interval and holding time. They say nothing about any venue, any market or any CarrotFunding product, and they are not defaults for your own sheets. "Calculator" and "Funding log" do not read it.</t>
        </is>
      </c>
    </row>
    <row r="26">
      <c r="A26" s="2" t="inlineStr"/>
    </row>
    <row r="27">
      <c r="A27" s="1" t="inlineStr">
        <is>
          <t>Limits</t>
        </is>
      </c>
    </row>
    <row r="28">
      <c r="A28" s="2" t="inlineStr">
        <is>
          <t>One constant rate in "Calculator". A fixed notional unless you enter one per row in the log. No fees, liquidation, margin tiers, caps or interest component. Payment times, interval lengths and the exact formula are set by your venue, and your venue's statement decides. Results are estimates.</t>
        </is>
      </c>
    </row>
    <row r="29">
      <c r="A29" s="2" t="inlineStr"/>
    </row>
    <row r="30">
      <c r="A30" s="1" t="inlineStr">
        <is>
          <t>Online calculator</t>
        </is>
      </c>
    </row>
    <row r="31">
      <c r="A31" s="2" t="inlineStr">
        <is>
          <t>https://carrotfunding.io/tools/funding-rate-calculator/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52" customWidth="1" min="1" max="1"/>
    <col width="22" customWidth="1" min="2" max="2"/>
  </cols>
  <sheetData>
    <row r="1">
      <c r="A1" s="3" t="inlineStr">
        <is>
          <t>Funding rate calculator</t>
        </is>
      </c>
    </row>
    <row r="2">
      <c r="A2" t="inlineStr">
        <is>
          <t>Yellow cells are inputs. All other cells are formulas. No number is prefilled. Seen from your side: a cost is negative, an income is positive.</t>
        </is>
      </c>
    </row>
    <row r="3">
      <c r="A3" s="4" t="inlineStr">
        <is>
          <t>Inputs</t>
        </is>
      </c>
    </row>
    <row r="4">
      <c r="A4" t="inlineStr">
        <is>
          <t>Direction (Long or Short)</t>
        </is>
      </c>
      <c r="B4" s="5" t="inlineStr">
        <is>
          <t>Long</t>
        </is>
      </c>
    </row>
    <row r="5">
      <c r="A5" t="inlineStr">
        <is>
          <t>Notional value (USD)</t>
        </is>
      </c>
      <c r="B5" s="6" t="n"/>
    </row>
    <row r="6">
      <c r="A6" t="inlineStr">
        <is>
          <t>Entry price (USD, optional)</t>
        </is>
      </c>
      <c r="B6" s="7" t="n"/>
    </row>
    <row r="7">
      <c r="A7" t="inlineStr">
        <is>
          <t>Funding rate per interval (% signed)</t>
        </is>
      </c>
      <c r="B7" s="8" t="n"/>
    </row>
    <row r="8">
      <c r="A8" t="inlineStr">
        <is>
          <t>Interval length (hours)</t>
        </is>
      </c>
      <c r="B8" s="9" t="n"/>
    </row>
    <row r="9">
      <c r="A9" t="inlineStr">
        <is>
          <t>Holding time</t>
        </is>
      </c>
      <c r="B9" s="9" t="n"/>
    </row>
    <row r="10">
      <c r="A10" t="inlineStr">
        <is>
          <t>Holding time unit (Hours or Days)</t>
        </is>
      </c>
      <c r="B10" s="5" t="inlineStr">
        <is>
          <t>Hours</t>
        </is>
      </c>
    </row>
    <row r="11">
      <c r="A11" t="inlineStr">
        <is>
          <t>Payments counted (Full intervals or Prorated)</t>
        </is>
      </c>
      <c r="B11" s="5" t="inlineStr">
        <is>
          <t>Full intervals</t>
        </is>
      </c>
    </row>
    <row r="12">
      <c r="A12" t="inlineStr">
        <is>
          <t>Round-trip trading fee (% of notional, optional)</t>
        </is>
      </c>
      <c r="B12" s="10" t="n"/>
    </row>
    <row r="13">
      <c r="A13" s="4" t="inlineStr">
        <is>
          <t>Results</t>
        </is>
      </c>
    </row>
    <row r="14">
      <c r="A14" t="inlineStr">
        <is>
          <t>Side (+1 long, -1 short)</t>
        </is>
      </c>
      <c r="B14" s="11">
        <f>IF(B4="Short",-1,1)</f>
        <v/>
      </c>
    </row>
    <row r="15">
      <c r="A15" t="inlineStr">
        <is>
          <t>Holding time (hours)</t>
        </is>
      </c>
      <c r="B15" s="12">
        <f>IF(B9="","",IF(B10="Days",B9*24,B9))</f>
        <v/>
      </c>
    </row>
    <row r="16">
      <c r="A16" t="inlineStr">
        <is>
          <t>Payments counted</t>
        </is>
      </c>
      <c r="B16" s="12">
        <f>IF(OR(B15="",N(B8)&lt;=0),"",IF(B11="Prorated",B15/B8,INT(B15/B8+0.000000001)))</f>
        <v/>
      </c>
    </row>
    <row r="17">
      <c r="A17" t="inlineStr">
        <is>
          <t>Per payment (USD, cost negative)</t>
        </is>
      </c>
      <c r="B17" s="13">
        <f>IF(OR(B7="",N(B5)&lt;=0),"",-B14*B5*B7/100)</f>
        <v/>
      </c>
    </row>
    <row r="18">
      <c r="A18" t="inlineStr">
        <is>
          <t>Total over the holding time (USD, cost negative)</t>
        </is>
      </c>
      <c r="B18" s="14">
        <f>IF(OR(B16="",B17=""),"",B17*B16)</f>
        <v/>
      </c>
    </row>
    <row r="19">
      <c r="A19" t="inlineStr">
        <is>
          <t>Annualized, simple (% of notional, cost negative)</t>
        </is>
      </c>
      <c r="B19" s="15">
        <f>IF(OR(B7="",N(B8)&lt;=0),"",-B14*B7*8760/B8)</f>
        <v/>
      </c>
    </row>
    <row r="20">
      <c r="A20" t="inlineStr">
        <is>
          <t>Annualized (USD a year, if the rate stayed constant)</t>
        </is>
      </c>
      <c r="B20" s="14">
        <f>IF(OR(B19="",N(B5)&lt;=0),"",B5*B19/100)</f>
        <v/>
      </c>
    </row>
    <row r="21">
      <c r="A21" t="inlineStr">
        <is>
          <t>Price move to cover funding (%)</t>
        </is>
      </c>
      <c r="B21" s="15">
        <f>IF(OR(B18="",N(B5)&lt;=0),"",ABS(B18)/B5*100)</f>
        <v/>
      </c>
    </row>
    <row r="22">
      <c r="A22" t="inlineStr">
        <is>
          <t>Price move to cover funding (USD on the entry price)</t>
        </is>
      </c>
      <c r="B22" s="14">
        <f>IF(OR(B21="",N(B6)&lt;=0),"",B6*B21/100)</f>
        <v/>
      </c>
    </row>
    <row r="23">
      <c r="A23" t="inlineStr">
        <is>
          <t>Result</t>
        </is>
      </c>
      <c r="B23" s="16">
        <f>IF(B18="","Enter rate and interval",IF(B18&lt;0,"You pay funding",IF(B18&gt;0,"You receive funding","No funding flow")))</f>
        <v/>
      </c>
    </row>
    <row r="24">
      <c r="A24" t="inlineStr">
        <is>
          <t>Per day (USD, projection if the rate stayed constant)</t>
        </is>
      </c>
      <c r="B24" s="13">
        <f>IF(OR(B17="",N(B8)&lt;=0),"",B17*24/B8)</f>
        <v/>
      </c>
    </row>
    <row r="25">
      <c r="A25" t="inlineStr">
        <is>
          <t>Per 30 days (USD, projection)</t>
        </is>
      </c>
      <c r="B25" s="14">
        <f>IF(B24="","",B24*30)</f>
        <v/>
      </c>
    </row>
    <row r="26">
      <c r="A26" t="inlineStr">
        <is>
          <t>Price move with the fee (%)</t>
        </is>
      </c>
      <c r="B26" s="15">
        <f>IF(OR(B12="",B18="",N(B5)&lt;=0),"",MAX(B5*B12/100-B18,0)/B5*100)</f>
        <v/>
      </c>
    </row>
    <row r="27">
      <c r="A27" t="inlineStr">
        <is>
          <t>Fee covered after (payments, if you receive funding)</t>
        </is>
      </c>
      <c r="B27" s="11">
        <f>IF(OR(N(B12)&lt;=0,B17=""),"",IF(B17&gt;0,ROUNDUP(B5*B12/100/ABS(B17)-0.000000001,0),IF(B17&lt;0,"not covered: you pay funding","no funding received: fee only")))</f>
        <v/>
      </c>
    </row>
    <row r="29">
      <c r="A29" t="inlineStr">
        <is>
          <t>Educational tool, not financial advice.</t>
        </is>
      </c>
    </row>
  </sheetData>
  <dataValidations count="8">
    <dataValidation sqref="B4" showDropDown="0" showInputMessage="0" showErrorMessage="0" allowBlank="0" type="list">
      <formula1>"Long,Short"</formula1>
    </dataValidation>
    <dataValidation sqref="B10" showDropDown="0" showInputMessage="0" showErrorMessage="0" allowBlank="0" type="list">
      <formula1>"Hours,Days"</formula1>
    </dataValidation>
    <dataValidation sqref="B11" showDropDown="0" showInputMessage="0" showErrorMessage="0" allowBlank="0" type="list">
      <formula1>"Full intervals,Prorated"</formula1>
    </dataValidation>
    <dataValidation sqref="B5 B6" showDropDown="0" showInputMessage="0" showErrorMessage="0" allowBlank="1" error="Enter a number above 0." type="decimal" operator="greaterThan">
      <formula1>0</formula1>
    </dataValidation>
    <dataValidation sqref="B8" showDropDown="0" showInputMessage="0" showErrorMessage="0" allowBlank="1" error="Enter the interval in hours, above 0 and up to 720." type="decimal" operator="between">
      <formula1>0.000001</formula1>
      <formula2>720</formula2>
    </dataValidation>
    <dataValidation sqref="B7" showDropDown="0" showInputMessage="0" showErrorMessage="0" allowBlank="1" error="Enter a percent per interval between -100 and 100." type="decimal" operator="between">
      <formula1>-99.999999</formula1>
      <formula2>99.999999</formula2>
    </dataValidation>
    <dataValidation sqref="B9" showDropDown="0" showInputMessage="0" showErrorMessage="0" allowBlank="1" error="Enter 0 or more." type="decimal" operator="greaterThanOrEqual">
      <formula1>0</formula1>
    </dataValidation>
    <dataValidation sqref="B12" showDropDown="0" showInputMessage="0" showErrorMessage="0" allowBlank="1" error="Enter a fee between 0 and 10 percent, or leave it empty." type="decimal" operator="between">
      <formula1>0</formula1>
      <formula2>9.999999</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7"/>
  <sheetViews>
    <sheetView workbookViewId="0">
      <pane xSplit="1" ySplit="7" topLeftCell="B8"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20" customWidth="1" min="3" max="3"/>
    <col width="14" customWidth="1" min="4" max="4"/>
    <col width="20" customWidth="1" min="5" max="5"/>
    <col width="16" customWidth="1" min="6" max="6"/>
    <col width="18" customWidth="1" min="7" max="7"/>
  </cols>
  <sheetData>
    <row r="1">
      <c r="A1" s="3" t="inlineStr">
        <is>
          <t>Funding log: one row per payment (rates are yours to enter)</t>
        </is>
      </c>
    </row>
    <row r="2">
      <c r="A2" t="inlineStr">
        <is>
          <t>Yellow cells are inputs. Direction, notional and interval come from the sheet "Calculator". Seen from your side: a cost is negative, an income is positive.</t>
        </is>
      </c>
    </row>
    <row r="3">
      <c r="A3" t="inlineStr">
        <is>
          <t>Direction</t>
        </is>
      </c>
      <c r="B3">
        <f>'Calculator'!B4</f>
        <v/>
      </c>
    </row>
    <row r="4">
      <c r="A4" t="inlineStr">
        <is>
          <t>Notional (USD)</t>
        </is>
      </c>
      <c r="B4" s="17">
        <f>IF('Calculator'!B5="","",'Calculator'!B5)</f>
        <v/>
      </c>
    </row>
    <row r="5">
      <c r="A5" t="inlineStr">
        <is>
          <t>Side</t>
        </is>
      </c>
      <c r="B5">
        <f>'Calculator'!B14</f>
        <v/>
      </c>
    </row>
    <row r="7" ht="46" customHeight="1">
      <c r="A7" s="18" t="inlineStr">
        <is>
          <t>Payment</t>
        </is>
      </c>
      <c r="B7" s="18" t="inlineStr">
        <is>
          <t>Rate this payment (% signed)</t>
        </is>
      </c>
      <c r="C7" s="18" t="inlineStr">
        <is>
          <t>Notional at payment (USD, optional)</t>
        </is>
      </c>
      <c r="D7" s="18" t="inlineStr">
        <is>
          <t>Hours since open</t>
        </is>
      </c>
      <c r="E7" s="18" t="inlineStr">
        <is>
          <t>Payment (USD, cost negative)</t>
        </is>
      </c>
      <c r="F7" s="18" t="inlineStr">
        <is>
          <t>Cumulative (USD)</t>
        </is>
      </c>
      <c r="G7" s="18" t="inlineStr">
        <is>
          <t>Cumulative (% of notional)</t>
        </is>
      </c>
    </row>
    <row r="8">
      <c r="A8" s="16" t="n">
        <v>1</v>
      </c>
      <c r="B8" s="8" t="n"/>
      <c r="C8" s="6" t="n"/>
      <c r="D8" s="12">
        <f>IF(OR(B8="",N('Calculator'!$B$8)&lt;=0),"",A8*'Calculator'!$B$8)</f>
        <v/>
      </c>
      <c r="E8" s="13">
        <f>IF(OR(B8="",AND(C8="",N($B$4)&lt;=0)),"",-$B$5*IF(C8="",$B$4,C8)*B8/100)</f>
        <v/>
      </c>
      <c r="F8" s="14">
        <f>IF(E8="","",SUM(E$8:E8))</f>
        <v/>
      </c>
      <c r="G8" s="19">
        <f>IF(OR(F8="",N($B$4)&lt;=0),"",F8/$B$4*100)</f>
        <v/>
      </c>
    </row>
    <row r="9">
      <c r="A9" s="16" t="n">
        <v>2</v>
      </c>
      <c r="B9" s="8" t="n"/>
      <c r="C9" s="6" t="n"/>
      <c r="D9" s="12">
        <f>IF(OR(B9="",N('Calculator'!$B$8)&lt;=0),"",A9*'Calculator'!$B$8)</f>
        <v/>
      </c>
      <c r="E9" s="13">
        <f>IF(OR(B9="",AND(C9="",N($B$4)&lt;=0)),"",-$B$5*IF(C9="",$B$4,C9)*B9/100)</f>
        <v/>
      </c>
      <c r="F9" s="14">
        <f>IF(E9="","",SUM(E$8:E9))</f>
        <v/>
      </c>
      <c r="G9" s="19">
        <f>IF(OR(F9="",N($B$4)&lt;=0),"",F9/$B$4*100)</f>
        <v/>
      </c>
    </row>
    <row r="10">
      <c r="A10" s="16" t="n">
        <v>3</v>
      </c>
      <c r="B10" s="8" t="n"/>
      <c r="C10" s="6" t="n"/>
      <c r="D10" s="12">
        <f>IF(OR(B10="",N('Calculator'!$B$8)&lt;=0),"",A10*'Calculator'!$B$8)</f>
        <v/>
      </c>
      <c r="E10" s="13">
        <f>IF(OR(B10="",AND(C10="",N($B$4)&lt;=0)),"",-$B$5*IF(C10="",$B$4,C10)*B10/100)</f>
        <v/>
      </c>
      <c r="F10" s="14">
        <f>IF(E10="","",SUM(E$8:E10))</f>
        <v/>
      </c>
      <c r="G10" s="19">
        <f>IF(OR(F10="",N($B$4)&lt;=0),"",F10/$B$4*100)</f>
        <v/>
      </c>
    </row>
    <row r="11">
      <c r="A11" s="16" t="n">
        <v>4</v>
      </c>
      <c r="B11" s="8" t="n"/>
      <c r="C11" s="6" t="n"/>
      <c r="D11" s="12">
        <f>IF(OR(B11="",N('Calculator'!$B$8)&lt;=0),"",A11*'Calculator'!$B$8)</f>
        <v/>
      </c>
      <c r="E11" s="13">
        <f>IF(OR(B11="",AND(C11="",N($B$4)&lt;=0)),"",-$B$5*IF(C11="",$B$4,C11)*B11/100)</f>
        <v/>
      </c>
      <c r="F11" s="14">
        <f>IF(E11="","",SUM(E$8:E11))</f>
        <v/>
      </c>
      <c r="G11" s="19">
        <f>IF(OR(F11="",N($B$4)&lt;=0),"",F11/$B$4*100)</f>
        <v/>
      </c>
    </row>
    <row r="12">
      <c r="A12" s="16" t="n">
        <v>5</v>
      </c>
      <c r="B12" s="8" t="n"/>
      <c r="C12" s="6" t="n"/>
      <c r="D12" s="12">
        <f>IF(OR(B12="",N('Calculator'!$B$8)&lt;=0),"",A12*'Calculator'!$B$8)</f>
        <v/>
      </c>
      <c r="E12" s="13">
        <f>IF(OR(B12="",AND(C12="",N($B$4)&lt;=0)),"",-$B$5*IF(C12="",$B$4,C12)*B12/100)</f>
        <v/>
      </c>
      <c r="F12" s="14">
        <f>IF(E12="","",SUM(E$8:E12))</f>
        <v/>
      </c>
      <c r="G12" s="19">
        <f>IF(OR(F12="",N($B$4)&lt;=0),"",F12/$B$4*100)</f>
        <v/>
      </c>
    </row>
    <row r="13">
      <c r="A13" s="16" t="n">
        <v>6</v>
      </c>
      <c r="B13" s="8" t="n"/>
      <c r="C13" s="6" t="n"/>
      <c r="D13" s="12">
        <f>IF(OR(B13="",N('Calculator'!$B$8)&lt;=0),"",A13*'Calculator'!$B$8)</f>
        <v/>
      </c>
      <c r="E13" s="13">
        <f>IF(OR(B13="",AND(C13="",N($B$4)&lt;=0)),"",-$B$5*IF(C13="",$B$4,C13)*B13/100)</f>
        <v/>
      </c>
      <c r="F13" s="14">
        <f>IF(E13="","",SUM(E$8:E13))</f>
        <v/>
      </c>
      <c r="G13" s="19">
        <f>IF(OR(F13="",N($B$4)&lt;=0),"",F13/$B$4*100)</f>
        <v/>
      </c>
    </row>
    <row r="14">
      <c r="A14" s="16" t="n">
        <v>7</v>
      </c>
      <c r="B14" s="8" t="n"/>
      <c r="C14" s="6" t="n"/>
      <c r="D14" s="12">
        <f>IF(OR(B14="",N('Calculator'!$B$8)&lt;=0),"",A14*'Calculator'!$B$8)</f>
        <v/>
      </c>
      <c r="E14" s="13">
        <f>IF(OR(B14="",AND(C14="",N($B$4)&lt;=0)),"",-$B$5*IF(C14="",$B$4,C14)*B14/100)</f>
        <v/>
      </c>
      <c r="F14" s="14">
        <f>IF(E14="","",SUM(E$8:E14))</f>
        <v/>
      </c>
      <c r="G14" s="19">
        <f>IF(OR(F14="",N($B$4)&lt;=0),"",F14/$B$4*100)</f>
        <v/>
      </c>
    </row>
    <row r="15">
      <c r="A15" s="16" t="n">
        <v>8</v>
      </c>
      <c r="B15" s="8" t="n"/>
      <c r="C15" s="6" t="n"/>
      <c r="D15" s="12">
        <f>IF(OR(B15="",N('Calculator'!$B$8)&lt;=0),"",A15*'Calculator'!$B$8)</f>
        <v/>
      </c>
      <c r="E15" s="13">
        <f>IF(OR(B15="",AND(C15="",N($B$4)&lt;=0)),"",-$B$5*IF(C15="",$B$4,C15)*B15/100)</f>
        <v/>
      </c>
      <c r="F15" s="14">
        <f>IF(E15="","",SUM(E$8:E15))</f>
        <v/>
      </c>
      <c r="G15" s="19">
        <f>IF(OR(F15="",N($B$4)&lt;=0),"",F15/$B$4*100)</f>
        <v/>
      </c>
    </row>
    <row r="16">
      <c r="A16" s="16" t="n">
        <v>9</v>
      </c>
      <c r="B16" s="8" t="n"/>
      <c r="C16" s="6" t="n"/>
      <c r="D16" s="12">
        <f>IF(OR(B16="",N('Calculator'!$B$8)&lt;=0),"",A16*'Calculator'!$B$8)</f>
        <v/>
      </c>
      <c r="E16" s="13">
        <f>IF(OR(B16="",AND(C16="",N($B$4)&lt;=0)),"",-$B$5*IF(C16="",$B$4,C16)*B16/100)</f>
        <v/>
      </c>
      <c r="F16" s="14">
        <f>IF(E16="","",SUM(E$8:E16))</f>
        <v/>
      </c>
      <c r="G16" s="19">
        <f>IF(OR(F16="",N($B$4)&lt;=0),"",F16/$B$4*100)</f>
        <v/>
      </c>
    </row>
    <row r="17">
      <c r="A17" s="16" t="n">
        <v>10</v>
      </c>
      <c r="B17" s="8" t="n"/>
      <c r="C17" s="6" t="n"/>
      <c r="D17" s="12">
        <f>IF(OR(B17="",N('Calculator'!$B$8)&lt;=0),"",A17*'Calculator'!$B$8)</f>
        <v/>
      </c>
      <c r="E17" s="13">
        <f>IF(OR(B17="",AND(C17="",N($B$4)&lt;=0)),"",-$B$5*IF(C17="",$B$4,C17)*B17/100)</f>
        <v/>
      </c>
      <c r="F17" s="14">
        <f>IF(E17="","",SUM(E$8:E17))</f>
        <v/>
      </c>
      <c r="G17" s="19">
        <f>IF(OR(F17="",N($B$4)&lt;=0),"",F17/$B$4*100)</f>
        <v/>
      </c>
    </row>
    <row r="18">
      <c r="A18" s="16" t="n">
        <v>11</v>
      </c>
      <c r="B18" s="8" t="n"/>
      <c r="C18" s="6" t="n"/>
      <c r="D18" s="12">
        <f>IF(OR(B18="",N('Calculator'!$B$8)&lt;=0),"",A18*'Calculator'!$B$8)</f>
        <v/>
      </c>
      <c r="E18" s="13">
        <f>IF(OR(B18="",AND(C18="",N($B$4)&lt;=0)),"",-$B$5*IF(C18="",$B$4,C18)*B18/100)</f>
        <v/>
      </c>
      <c r="F18" s="14">
        <f>IF(E18="","",SUM(E$8:E18))</f>
        <v/>
      </c>
      <c r="G18" s="19">
        <f>IF(OR(F18="",N($B$4)&lt;=0),"",F18/$B$4*100)</f>
        <v/>
      </c>
    </row>
    <row r="19">
      <c r="A19" s="16" t="n">
        <v>12</v>
      </c>
      <c r="B19" s="8" t="n"/>
      <c r="C19" s="6" t="n"/>
      <c r="D19" s="12">
        <f>IF(OR(B19="",N('Calculator'!$B$8)&lt;=0),"",A19*'Calculator'!$B$8)</f>
        <v/>
      </c>
      <c r="E19" s="13">
        <f>IF(OR(B19="",AND(C19="",N($B$4)&lt;=0)),"",-$B$5*IF(C19="",$B$4,C19)*B19/100)</f>
        <v/>
      </c>
      <c r="F19" s="14">
        <f>IF(E19="","",SUM(E$8:E19))</f>
        <v/>
      </c>
      <c r="G19" s="19">
        <f>IF(OR(F19="",N($B$4)&lt;=0),"",F19/$B$4*100)</f>
        <v/>
      </c>
    </row>
    <row r="20">
      <c r="A20" s="16" t="n">
        <v>13</v>
      </c>
      <c r="B20" s="8" t="n"/>
      <c r="C20" s="6" t="n"/>
      <c r="D20" s="12">
        <f>IF(OR(B20="",N('Calculator'!$B$8)&lt;=0),"",A20*'Calculator'!$B$8)</f>
        <v/>
      </c>
      <c r="E20" s="13">
        <f>IF(OR(B20="",AND(C20="",N($B$4)&lt;=0)),"",-$B$5*IF(C20="",$B$4,C20)*B20/100)</f>
        <v/>
      </c>
      <c r="F20" s="14">
        <f>IF(E20="","",SUM(E$8:E20))</f>
        <v/>
      </c>
      <c r="G20" s="19">
        <f>IF(OR(F20="",N($B$4)&lt;=0),"",F20/$B$4*100)</f>
        <v/>
      </c>
    </row>
    <row r="21">
      <c r="A21" s="16" t="n">
        <v>14</v>
      </c>
      <c r="B21" s="8" t="n"/>
      <c r="C21" s="6" t="n"/>
      <c r="D21" s="12">
        <f>IF(OR(B21="",N('Calculator'!$B$8)&lt;=0),"",A21*'Calculator'!$B$8)</f>
        <v/>
      </c>
      <c r="E21" s="13">
        <f>IF(OR(B21="",AND(C21="",N($B$4)&lt;=0)),"",-$B$5*IF(C21="",$B$4,C21)*B21/100)</f>
        <v/>
      </c>
      <c r="F21" s="14">
        <f>IF(E21="","",SUM(E$8:E21))</f>
        <v/>
      </c>
      <c r="G21" s="19">
        <f>IF(OR(F21="",N($B$4)&lt;=0),"",F21/$B$4*100)</f>
        <v/>
      </c>
    </row>
    <row r="22">
      <c r="A22" s="16" t="n">
        <v>15</v>
      </c>
      <c r="B22" s="8" t="n"/>
      <c r="C22" s="6" t="n"/>
      <c r="D22" s="12">
        <f>IF(OR(B22="",N('Calculator'!$B$8)&lt;=0),"",A22*'Calculator'!$B$8)</f>
        <v/>
      </c>
      <c r="E22" s="13">
        <f>IF(OR(B22="",AND(C22="",N($B$4)&lt;=0)),"",-$B$5*IF(C22="",$B$4,C22)*B22/100)</f>
        <v/>
      </c>
      <c r="F22" s="14">
        <f>IF(E22="","",SUM(E$8:E22))</f>
        <v/>
      </c>
      <c r="G22" s="19">
        <f>IF(OR(F22="",N($B$4)&lt;=0),"",F22/$B$4*100)</f>
        <v/>
      </c>
    </row>
    <row r="23">
      <c r="A23" s="16" t="n">
        <v>16</v>
      </c>
      <c r="B23" s="8" t="n"/>
      <c r="C23" s="6" t="n"/>
      <c r="D23" s="12">
        <f>IF(OR(B23="",N('Calculator'!$B$8)&lt;=0),"",A23*'Calculator'!$B$8)</f>
        <v/>
      </c>
      <c r="E23" s="13">
        <f>IF(OR(B23="",AND(C23="",N($B$4)&lt;=0)),"",-$B$5*IF(C23="",$B$4,C23)*B23/100)</f>
        <v/>
      </c>
      <c r="F23" s="14">
        <f>IF(E23="","",SUM(E$8:E23))</f>
        <v/>
      </c>
      <c r="G23" s="19">
        <f>IF(OR(F23="",N($B$4)&lt;=0),"",F23/$B$4*100)</f>
        <v/>
      </c>
    </row>
    <row r="24">
      <c r="A24" s="16" t="n">
        <v>17</v>
      </c>
      <c r="B24" s="8" t="n"/>
      <c r="C24" s="6" t="n"/>
      <c r="D24" s="12">
        <f>IF(OR(B24="",N('Calculator'!$B$8)&lt;=0),"",A24*'Calculator'!$B$8)</f>
        <v/>
      </c>
      <c r="E24" s="13">
        <f>IF(OR(B24="",AND(C24="",N($B$4)&lt;=0)),"",-$B$5*IF(C24="",$B$4,C24)*B24/100)</f>
        <v/>
      </c>
      <c r="F24" s="14">
        <f>IF(E24="","",SUM(E$8:E24))</f>
        <v/>
      </c>
      <c r="G24" s="19">
        <f>IF(OR(F24="",N($B$4)&lt;=0),"",F24/$B$4*100)</f>
        <v/>
      </c>
    </row>
    <row r="25">
      <c r="A25" s="16" t="n">
        <v>18</v>
      </c>
      <c r="B25" s="8" t="n"/>
      <c r="C25" s="6" t="n"/>
      <c r="D25" s="12">
        <f>IF(OR(B25="",N('Calculator'!$B$8)&lt;=0),"",A25*'Calculator'!$B$8)</f>
        <v/>
      </c>
      <c r="E25" s="13">
        <f>IF(OR(B25="",AND(C25="",N($B$4)&lt;=0)),"",-$B$5*IF(C25="",$B$4,C25)*B25/100)</f>
        <v/>
      </c>
      <c r="F25" s="14">
        <f>IF(E25="","",SUM(E$8:E25))</f>
        <v/>
      </c>
      <c r="G25" s="19">
        <f>IF(OR(F25="",N($B$4)&lt;=0),"",F25/$B$4*100)</f>
        <v/>
      </c>
    </row>
    <row r="26">
      <c r="A26" s="16" t="n">
        <v>19</v>
      </c>
      <c r="B26" s="8" t="n"/>
      <c r="C26" s="6" t="n"/>
      <c r="D26" s="12">
        <f>IF(OR(B26="",N('Calculator'!$B$8)&lt;=0),"",A26*'Calculator'!$B$8)</f>
        <v/>
      </c>
      <c r="E26" s="13">
        <f>IF(OR(B26="",AND(C26="",N($B$4)&lt;=0)),"",-$B$5*IF(C26="",$B$4,C26)*B26/100)</f>
        <v/>
      </c>
      <c r="F26" s="14">
        <f>IF(E26="","",SUM(E$8:E26))</f>
        <v/>
      </c>
      <c r="G26" s="19">
        <f>IF(OR(F26="",N($B$4)&lt;=0),"",F26/$B$4*100)</f>
        <v/>
      </c>
    </row>
    <row r="27">
      <c r="A27" s="16" t="n">
        <v>20</v>
      </c>
      <c r="B27" s="8" t="n"/>
      <c r="C27" s="6" t="n"/>
      <c r="D27" s="12">
        <f>IF(OR(B27="",N('Calculator'!$B$8)&lt;=0),"",A27*'Calculator'!$B$8)</f>
        <v/>
      </c>
      <c r="E27" s="13">
        <f>IF(OR(B27="",AND(C27="",N($B$4)&lt;=0)),"",-$B$5*IF(C27="",$B$4,C27)*B27/100)</f>
        <v/>
      </c>
      <c r="F27" s="14">
        <f>IF(E27="","",SUM(E$8:E27))</f>
        <v/>
      </c>
      <c r="G27" s="19">
        <f>IF(OR(F27="",N($B$4)&lt;=0),"",F27/$B$4*100)</f>
        <v/>
      </c>
    </row>
    <row r="28">
      <c r="A28" s="16" t="n">
        <v>21</v>
      </c>
      <c r="B28" s="8" t="n"/>
      <c r="C28" s="6" t="n"/>
      <c r="D28" s="12">
        <f>IF(OR(B28="",N('Calculator'!$B$8)&lt;=0),"",A28*'Calculator'!$B$8)</f>
        <v/>
      </c>
      <c r="E28" s="13">
        <f>IF(OR(B28="",AND(C28="",N($B$4)&lt;=0)),"",-$B$5*IF(C28="",$B$4,C28)*B28/100)</f>
        <v/>
      </c>
      <c r="F28" s="14">
        <f>IF(E28="","",SUM(E$8:E28))</f>
        <v/>
      </c>
      <c r="G28" s="19">
        <f>IF(OR(F28="",N($B$4)&lt;=0),"",F28/$B$4*100)</f>
        <v/>
      </c>
    </row>
    <row r="29">
      <c r="A29" s="16" t="n">
        <v>22</v>
      </c>
      <c r="B29" s="8" t="n"/>
      <c r="C29" s="6" t="n"/>
      <c r="D29" s="12">
        <f>IF(OR(B29="",N('Calculator'!$B$8)&lt;=0),"",A29*'Calculator'!$B$8)</f>
        <v/>
      </c>
      <c r="E29" s="13">
        <f>IF(OR(B29="",AND(C29="",N($B$4)&lt;=0)),"",-$B$5*IF(C29="",$B$4,C29)*B29/100)</f>
        <v/>
      </c>
      <c r="F29" s="14">
        <f>IF(E29="","",SUM(E$8:E29))</f>
        <v/>
      </c>
      <c r="G29" s="19">
        <f>IF(OR(F29="",N($B$4)&lt;=0),"",F29/$B$4*100)</f>
        <v/>
      </c>
    </row>
    <row r="30">
      <c r="A30" s="16" t="n">
        <v>23</v>
      </c>
      <c r="B30" s="8" t="n"/>
      <c r="C30" s="6" t="n"/>
      <c r="D30" s="12">
        <f>IF(OR(B30="",N('Calculator'!$B$8)&lt;=0),"",A30*'Calculator'!$B$8)</f>
        <v/>
      </c>
      <c r="E30" s="13">
        <f>IF(OR(B30="",AND(C30="",N($B$4)&lt;=0)),"",-$B$5*IF(C30="",$B$4,C30)*B30/100)</f>
        <v/>
      </c>
      <c r="F30" s="14">
        <f>IF(E30="","",SUM(E$8:E30))</f>
        <v/>
      </c>
      <c r="G30" s="19">
        <f>IF(OR(F30="",N($B$4)&lt;=0),"",F30/$B$4*100)</f>
        <v/>
      </c>
    </row>
    <row r="31">
      <c r="A31" s="16" t="n">
        <v>24</v>
      </c>
      <c r="B31" s="8" t="n"/>
      <c r="C31" s="6" t="n"/>
      <c r="D31" s="12">
        <f>IF(OR(B31="",N('Calculator'!$B$8)&lt;=0),"",A31*'Calculator'!$B$8)</f>
        <v/>
      </c>
      <c r="E31" s="13">
        <f>IF(OR(B31="",AND(C31="",N($B$4)&lt;=0)),"",-$B$5*IF(C31="",$B$4,C31)*B31/100)</f>
        <v/>
      </c>
      <c r="F31" s="14">
        <f>IF(E31="","",SUM(E$8:E31))</f>
        <v/>
      </c>
      <c r="G31" s="19">
        <f>IF(OR(F31="",N($B$4)&lt;=0),"",F31/$B$4*100)</f>
        <v/>
      </c>
    </row>
    <row r="33">
      <c r="A33" s="4" t="inlineStr">
        <is>
          <t>Payments logged</t>
        </is>
      </c>
      <c r="E33">
        <f>COUNT(E8:E31)</f>
        <v/>
      </c>
    </row>
    <row r="34">
      <c r="A34" s="4" t="inlineStr">
        <is>
          <t>Total funding (USD, cost negative)</t>
        </is>
      </c>
      <c r="E34" s="17">
        <f>IF(COUNT(E8:E31)=0,"",SUM(E8:E31))</f>
        <v/>
      </c>
    </row>
    <row r="35">
      <c r="A35" s="4" t="inlineStr">
        <is>
          <t>Average rate per payment (% signed)</t>
        </is>
      </c>
      <c r="E35" s="20">
        <f>IF(COUNT(B8:B31)=0,"",AVERAGE(B8:B31))</f>
        <v/>
      </c>
    </row>
    <row r="37">
      <c r="A37" t="inlineStr">
        <is>
          <t>Educational tool, not financial advice.</t>
        </is>
      </c>
    </row>
  </sheetData>
  <dataValidations count="2">
    <dataValidation sqref="B8:B31" showDropDown="0" showInputMessage="0" showErrorMessage="0" allowBlank="1" error="Enter a percent per payment between -100 and 100." type="decimal" operator="between">
      <formula1>-99.999999</formula1>
      <formula2>99.999999</formula2>
    </dataValidation>
    <dataValidation sqref="C8:C31" showDropDown="0" showInputMessage="0" showErrorMessage="0" allowBlank="1" error="Enter a notional above 0, or leave it empty." type="decimal" operator="greaterThan">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52" customWidth="1" min="1" max="1"/>
    <col width="22" customWidth="1" min="2" max="2"/>
  </cols>
  <sheetData>
    <row r="1">
      <c r="A1" s="3" t="inlineStr">
        <is>
          <t>Hypothetical example: funding rate calculator (invented numbers, not a venue rate)</t>
        </is>
      </c>
    </row>
    <row r="2">
      <c r="A2" t="inlineStr">
        <is>
          <t>These values belong to the worked example on the web page. Enter your own values in the sheet "Calculator", not here. Seen from your side: a cost is negative, an income is positive.</t>
        </is>
      </c>
    </row>
    <row r="3">
      <c r="A3" s="4" t="inlineStr">
        <is>
          <t>Inputs</t>
        </is>
      </c>
    </row>
    <row r="4">
      <c r="A4" t="inlineStr">
        <is>
          <t>Direction (Long or Short)</t>
        </is>
      </c>
      <c r="B4" s="5" t="inlineStr">
        <is>
          <t>Long</t>
        </is>
      </c>
    </row>
    <row r="5">
      <c r="A5" t="inlineStr">
        <is>
          <t>Notional value (USD)</t>
        </is>
      </c>
      <c r="B5" s="6" t="n">
        <v>6000</v>
      </c>
    </row>
    <row r="6">
      <c r="A6" t="inlineStr">
        <is>
          <t>Entry price (USD, optional)</t>
        </is>
      </c>
      <c r="B6" s="7" t="n">
        <v>2500</v>
      </c>
    </row>
    <row r="7">
      <c r="A7" t="inlineStr">
        <is>
          <t>Funding rate per interval (% signed)</t>
        </is>
      </c>
      <c r="B7" s="8" t="n">
        <v>0.012</v>
      </c>
    </row>
    <row r="8">
      <c r="A8" t="inlineStr">
        <is>
          <t>Interval length (hours)</t>
        </is>
      </c>
      <c r="B8" s="9" t="n">
        <v>4</v>
      </c>
    </row>
    <row r="9">
      <c r="A9" t="inlineStr">
        <is>
          <t>Holding time</t>
        </is>
      </c>
      <c r="B9" s="9" t="n">
        <v>3</v>
      </c>
    </row>
    <row r="10">
      <c r="A10" t="inlineStr">
        <is>
          <t>Holding time unit (Hours or Days)</t>
        </is>
      </c>
      <c r="B10" s="5" t="inlineStr">
        <is>
          <t>Days</t>
        </is>
      </c>
    </row>
    <row r="11">
      <c r="A11" t="inlineStr">
        <is>
          <t>Payments counted (Full intervals or Prorated)</t>
        </is>
      </c>
      <c r="B11" s="5" t="inlineStr">
        <is>
          <t>Full intervals</t>
        </is>
      </c>
    </row>
    <row r="12">
      <c r="A12" t="inlineStr">
        <is>
          <t>Round-trip trading fee (% of notional, optional)</t>
        </is>
      </c>
      <c r="B12" s="10" t="n"/>
    </row>
    <row r="13">
      <c r="A13" s="4" t="inlineStr">
        <is>
          <t>Results</t>
        </is>
      </c>
    </row>
    <row r="14">
      <c r="A14" t="inlineStr">
        <is>
          <t>Side (+1 long, -1 short)</t>
        </is>
      </c>
      <c r="B14" s="11">
        <f>IF(B4="Short",-1,1)</f>
        <v>1</v>
      </c>
    </row>
    <row r="15">
      <c r="A15" t="inlineStr">
        <is>
          <t>Holding time (hours)</t>
        </is>
      </c>
      <c r="B15" s="12">
        <f>IF(B9="","",IF(B10="Days",B9*24,B9))</f>
        <v>72</v>
      </c>
    </row>
    <row r="16">
      <c r="A16" t="inlineStr">
        <is>
          <t>Payments counted</t>
        </is>
      </c>
      <c r="B16" s="12">
        <f>IF(OR(B15="",N(B8)&lt;=0),"",IF(B11="Prorated",B15/B8,INT(B15/B8+0.000000001)))</f>
        <v>18</v>
      </c>
    </row>
    <row r="17">
      <c r="A17" t="inlineStr">
        <is>
          <t>Per payment (USD, cost negative)</t>
        </is>
      </c>
      <c r="B17" s="13">
        <f>IF(OR(B7="",N(B5)&lt;=0),"",-B14*B5*B7/100)</f>
        <v>-0.72</v>
      </c>
    </row>
    <row r="18">
      <c r="A18" t="inlineStr">
        <is>
          <t>Total over the holding time (USD, cost negative)</t>
        </is>
      </c>
      <c r="B18" s="14">
        <f>IF(OR(B16="",B17=""),"",B17*B16)</f>
        <v>-12.959999999999999</v>
      </c>
    </row>
    <row r="19">
      <c r="A19" t="inlineStr">
        <is>
          <t>Annualized, simple (% of notional, cost negative)</t>
        </is>
      </c>
      <c r="B19" s="15">
        <f>IF(OR(B7="",N(B8)&lt;=0),"",-B14*B7*8760/B8)</f>
        <v>-26.28</v>
      </c>
    </row>
    <row r="20">
      <c r="A20" t="inlineStr">
        <is>
          <t>Annualized (USD a year, if the rate stayed constant)</t>
        </is>
      </c>
      <c r="B20" s="14">
        <f>IF(OR(B19="",N(B5)&lt;=0),"",B5*B19/100)</f>
        <v>-1576.8</v>
      </c>
    </row>
    <row r="21">
      <c r="A21" t="inlineStr">
        <is>
          <t>Price move to cover funding (%)</t>
        </is>
      </c>
      <c r="B21" s="15">
        <f>IF(OR(B18="",N(B5)&lt;=0),"",ABS(B18)/B5*100)</f>
        <v>0.216</v>
      </c>
    </row>
    <row r="22">
      <c r="A22" t="inlineStr">
        <is>
          <t>Price move to cover funding (USD on the entry price)</t>
        </is>
      </c>
      <c r="B22" s="14">
        <f>IF(OR(B21="",N(B6)&lt;=0),"",B6*B21/100)</f>
        <v>5.4</v>
      </c>
    </row>
    <row r="23">
      <c r="A23" t="inlineStr">
        <is>
          <t>Result</t>
        </is>
      </c>
      <c r="B23" s="16" t="str">
        <f>IF(B18="","Enter rate and interval",IF(B18&lt;0,"You pay funding",IF(B18&gt;0,"You receive funding","No funding flow")))</f>
        <v>You pay funding</v>
      </c>
    </row>
    <row r="24">
      <c r="A24" t="inlineStr">
        <is>
          <t>Per day (USD, projection if the rate stayed constant)</t>
        </is>
      </c>
      <c r="B24" s="13">
        <f>IF(OR(B17="",N(B8)&lt;=0),"",B17*24/B8)</f>
        <v>-4.32</v>
      </c>
    </row>
    <row r="25">
      <c r="A25" t="inlineStr">
        <is>
          <t>Per 30 days (USD, projection)</t>
        </is>
      </c>
      <c r="B25" s="14">
        <f>IF(B24="","",B24*30)</f>
        <v>-129.60000000000002</v>
      </c>
    </row>
    <row r="26">
      <c r="A26" t="inlineStr">
        <is>
          <t>Price move with the fee (%)</t>
        </is>
      </c>
      <c r="B26" s="15" t="str">
        <f>IF(OR(B12="",B18="",N(B5)&lt;=0),"",MAX(B5*B12/100-B18,0)/B5*100)</f>
        <v/>
      </c>
    </row>
    <row r="27">
      <c r="A27" t="inlineStr">
        <is>
          <t>Fee covered after (payments, if you receive funding)</t>
        </is>
      </c>
      <c r="B27" s="11" t="str">
        <f>IF(OR(N(B12)&lt;=0,B17=""),"",IF(B17&gt;0,ROUNDUP(B5*B12/100/ABS(B17)-0.000000001,0),IF(B17&lt;0,"not covered: you pay funding","no funding received: fee only")))</f>
        <v/>
      </c>
    </row>
    <row r="29">
      <c r="A29" t="inlineStr">
        <is>
          <t>Educational tool, not financial advice. The values on this sheet are a hypothetical example.</t>
        </is>
      </c>
    </row>
  </sheetData>
  <dataValidations count="8">
    <dataValidation sqref="B4" showDropDown="0" showInputMessage="0" showErrorMessage="0" allowBlank="0" type="list">
      <formula1>"Long,Short"</formula1>
    </dataValidation>
    <dataValidation sqref="B10" showDropDown="0" showInputMessage="0" showErrorMessage="0" allowBlank="0" type="list">
      <formula1>"Hours,Days"</formula1>
    </dataValidation>
    <dataValidation sqref="B11" showDropDown="0" showInputMessage="0" showErrorMessage="0" allowBlank="0" type="list">
      <formula1>"Full intervals,Prorated"</formula1>
    </dataValidation>
    <dataValidation sqref="B5 B6" showDropDown="0" showInputMessage="0" showErrorMessage="0" allowBlank="1" error="Enter a number above 0." type="decimal" operator="greaterThan">
      <formula1>0</formula1>
    </dataValidation>
    <dataValidation sqref="B8" showDropDown="0" showInputMessage="0" showErrorMessage="0" allowBlank="1" error="Enter the interval in hours, above 0 and up to 720." type="decimal" operator="between">
      <formula1>0.000001</formula1>
      <formula2>720</formula2>
    </dataValidation>
    <dataValidation sqref="B7" showDropDown="0" showInputMessage="0" showErrorMessage="0" allowBlank="1" error="Enter a percent per interval between -100 and 100." type="decimal" operator="between">
      <formula1>-99.999999</formula1>
      <formula2>99.999999</formula2>
    </dataValidation>
    <dataValidation sqref="B9" showDropDown="0" showInputMessage="0" showErrorMessage="0" allowBlank="1" error="Enter 0 or more." type="decimal" operator="greaterThanOrEqual">
      <formula1>0</formula1>
    </dataValidation>
    <dataValidation sqref="B12" showDropDown="0" showInputMessage="0" showErrorMessage="0" allowBlank="1" error="Enter a fee between 0 and 10 percent, or leave it empty." type="decimal" operator="between">
      <formula1>0</formula1>
      <formula2>9.999999</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CarrotFunding</dc:creator>
  <dc:title>Funding rate calculator and funding log</dc:title>
  <dcterms:created xsi:type="dcterms:W3CDTF">2026-10-10T00:00:00Z</dcterms:created>
  <dcterms:modified xsi:type="dcterms:W3CDTF">2026-10-10T00:00:00Z</dcterms:modified>
</cp:coreProperties>
</file>